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0" yWindow="0" windowWidth="25600" windowHeight="16060"/>
  </bookViews>
  <sheets>
    <sheet name="Video costs" sheetId="3" r:id="rId1"/>
    <sheet name="Example for 2 case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3" l="1"/>
  <c r="B41" i="3"/>
  <c r="F4" i="3"/>
  <c r="B42" i="3"/>
  <c r="F6" i="3"/>
  <c r="B43" i="3"/>
  <c r="B44" i="3"/>
  <c r="B47" i="3"/>
  <c r="B48" i="3"/>
  <c r="C45" i="3"/>
  <c r="C47" i="3"/>
  <c r="C48" i="3"/>
  <c r="D45" i="3"/>
  <c r="D47" i="3"/>
  <c r="D48" i="3"/>
  <c r="E45" i="3"/>
  <c r="E47" i="3"/>
  <c r="E48" i="3"/>
  <c r="F45" i="3"/>
  <c r="F47" i="3"/>
  <c r="F48" i="3"/>
  <c r="G45" i="3"/>
  <c r="G47" i="3"/>
  <c r="G48" i="3"/>
  <c r="G49" i="3"/>
  <c r="F49" i="3"/>
  <c r="G54" i="3"/>
  <c r="E49" i="3"/>
  <c r="F54" i="3"/>
  <c r="D49" i="3"/>
  <c r="E54" i="3"/>
  <c r="C49" i="3"/>
  <c r="D54" i="3"/>
  <c r="B49" i="3"/>
  <c r="C54" i="3"/>
  <c r="B53" i="3"/>
  <c r="B52" i="3"/>
  <c r="B51" i="3"/>
  <c r="B17" i="3"/>
  <c r="B18" i="3"/>
  <c r="B19" i="3"/>
  <c r="B20" i="3"/>
  <c r="F3" i="3"/>
  <c r="F9" i="3"/>
  <c r="F8" i="3"/>
  <c r="B21" i="3"/>
  <c r="B22" i="3"/>
  <c r="B24" i="3"/>
  <c r="B25" i="3"/>
  <c r="C21" i="3"/>
  <c r="C22" i="3"/>
  <c r="C24" i="3"/>
  <c r="C25" i="3"/>
  <c r="D21" i="3"/>
  <c r="D22" i="3"/>
  <c r="D24" i="3"/>
  <c r="D25" i="3"/>
  <c r="E21" i="3"/>
  <c r="E22" i="3"/>
  <c r="E24" i="3"/>
  <c r="E25" i="3"/>
  <c r="F21" i="3"/>
  <c r="F22" i="3"/>
  <c r="F24" i="3"/>
  <c r="F25" i="3"/>
  <c r="G21" i="3"/>
  <c r="G22" i="3"/>
  <c r="G24" i="3"/>
  <c r="G25" i="3"/>
  <c r="H21" i="3"/>
  <c r="H22" i="3"/>
  <c r="H24" i="3"/>
  <c r="H25" i="3"/>
  <c r="I21" i="3"/>
  <c r="I22" i="3"/>
  <c r="I24" i="3"/>
  <c r="I25" i="3"/>
  <c r="J21" i="3"/>
  <c r="J22" i="3"/>
  <c r="J24" i="3"/>
  <c r="J25" i="3"/>
  <c r="K21" i="3"/>
  <c r="K22" i="3"/>
  <c r="K24" i="3"/>
  <c r="K25" i="3"/>
  <c r="L21" i="3"/>
  <c r="L22" i="3"/>
  <c r="L24" i="3"/>
  <c r="L25" i="3"/>
  <c r="L26" i="3"/>
  <c r="K26" i="3"/>
  <c r="L31" i="3"/>
  <c r="J26" i="3"/>
  <c r="K31" i="3"/>
  <c r="I26" i="3"/>
  <c r="J31" i="3"/>
  <c r="H26" i="3"/>
  <c r="I31" i="3"/>
  <c r="G26" i="3"/>
  <c r="H31" i="3"/>
  <c r="F26" i="3"/>
  <c r="G31" i="3"/>
  <c r="E26" i="3"/>
  <c r="F31" i="3"/>
  <c r="D26" i="3"/>
  <c r="E31" i="3"/>
  <c r="C26" i="3"/>
  <c r="D31" i="3"/>
  <c r="B26" i="3"/>
  <c r="C31" i="3"/>
  <c r="B30" i="3"/>
  <c r="B29" i="3"/>
  <c r="B28" i="3"/>
  <c r="B7" i="3"/>
  <c r="C45" i="1"/>
  <c r="D45" i="1"/>
  <c r="E45" i="1"/>
  <c r="F45" i="1"/>
  <c r="G45" i="1"/>
  <c r="E47" i="1"/>
  <c r="E48" i="1"/>
  <c r="C47" i="1"/>
  <c r="C48" i="1"/>
  <c r="D47" i="1"/>
  <c r="D48" i="1"/>
  <c r="F47" i="1"/>
  <c r="F48" i="1"/>
  <c r="G47" i="1"/>
  <c r="G48" i="1"/>
  <c r="C8" i="1"/>
  <c r="F6" i="1"/>
  <c r="B19" i="1"/>
  <c r="B43" i="1"/>
  <c r="F4" i="1"/>
  <c r="F5" i="1"/>
  <c r="F8" i="1"/>
  <c r="F9" i="1"/>
  <c r="C3" i="1"/>
  <c r="C7" i="1"/>
  <c r="B3" i="1"/>
  <c r="B7" i="1"/>
  <c r="B17" i="1"/>
  <c r="B41" i="1"/>
  <c r="B18" i="1"/>
  <c r="B42" i="1"/>
  <c r="F3" i="1"/>
  <c r="D21" i="1"/>
  <c r="D22" i="1"/>
  <c r="D24" i="1"/>
  <c r="D25" i="1"/>
  <c r="B20" i="1"/>
  <c r="B44" i="1"/>
  <c r="B47" i="1"/>
  <c r="E21" i="1"/>
  <c r="E22" i="1"/>
  <c r="E24" i="1"/>
  <c r="E25" i="1"/>
  <c r="J21" i="1"/>
  <c r="J22" i="1"/>
  <c r="J24" i="1"/>
  <c r="J25" i="1"/>
  <c r="K21" i="1"/>
  <c r="K22" i="1"/>
  <c r="K24" i="1"/>
  <c r="K25" i="1"/>
  <c r="F21" i="1"/>
  <c r="F22" i="1"/>
  <c r="F24" i="1"/>
  <c r="F25" i="1"/>
  <c r="L21" i="1"/>
  <c r="L22" i="1"/>
  <c r="L24" i="1"/>
  <c r="L25" i="1"/>
  <c r="G21" i="1"/>
  <c r="G22" i="1"/>
  <c r="G24" i="1"/>
  <c r="G25" i="1"/>
  <c r="B21" i="1"/>
  <c r="B22" i="1"/>
  <c r="H21" i="1"/>
  <c r="H22" i="1"/>
  <c r="H24" i="1"/>
  <c r="H25" i="1"/>
  <c r="C21" i="1"/>
  <c r="C22" i="1"/>
  <c r="C24" i="1"/>
  <c r="C25" i="1"/>
  <c r="I21" i="1"/>
  <c r="I22" i="1"/>
  <c r="I24" i="1"/>
  <c r="I25" i="1"/>
  <c r="B24" i="1"/>
  <c r="B25" i="1"/>
  <c r="E26" i="1"/>
  <c r="B48" i="1"/>
  <c r="B52" i="1"/>
  <c r="B29" i="1"/>
  <c r="C49" i="1"/>
  <c r="F49" i="1"/>
  <c r="G49" i="1"/>
  <c r="E49" i="1"/>
  <c r="B49" i="1"/>
  <c r="D49" i="1"/>
  <c r="K26" i="1"/>
  <c r="G26" i="1"/>
  <c r="F26" i="1"/>
  <c r="F31" i="1"/>
  <c r="L26" i="1"/>
  <c r="B26" i="1"/>
  <c r="H26" i="1"/>
  <c r="C26" i="1"/>
  <c r="I26" i="1"/>
  <c r="D26" i="1"/>
  <c r="E31" i="1"/>
  <c r="J26" i="1"/>
  <c r="H31" i="1"/>
  <c r="E54" i="1"/>
  <c r="D54" i="1"/>
  <c r="B51" i="1"/>
  <c r="G54" i="1"/>
  <c r="F54" i="1"/>
  <c r="C54" i="1"/>
  <c r="B53" i="1"/>
  <c r="I31" i="1"/>
  <c r="G31" i="1"/>
  <c r="D31" i="1"/>
  <c r="B30" i="1"/>
  <c r="B28" i="1"/>
  <c r="L31" i="1"/>
  <c r="C31" i="1"/>
  <c r="J31" i="1"/>
  <c r="K31" i="1"/>
</calcChain>
</file>

<file path=xl/sharedStrings.xml><?xml version="1.0" encoding="utf-8"?>
<sst xmlns="http://schemas.openxmlformats.org/spreadsheetml/2006/main" count="94" uniqueCount="39">
  <si>
    <t>I</t>
  </si>
  <si>
    <t>II</t>
  </si>
  <si>
    <t>Calculation</t>
  </si>
  <si>
    <t>III</t>
  </si>
  <si>
    <t>IV</t>
  </si>
  <si>
    <t>Video shut</t>
  </si>
  <si>
    <t>Professor time, h</t>
  </si>
  <si>
    <t>Video duration, h</t>
  </si>
  <si>
    <t>Development ratio</t>
  </si>
  <si>
    <t>Compressibility</t>
  </si>
  <si>
    <t>Professor's salary, euro/month</t>
  </si>
  <si>
    <t>Repetition rate (per year)</t>
  </si>
  <si>
    <t>Infrastructure costs, euro</t>
  </si>
  <si>
    <t>hours per month</t>
  </si>
  <si>
    <t>Costs, euro</t>
  </si>
  <si>
    <t>Savings, euro</t>
  </si>
  <si>
    <t>discount rate</t>
  </si>
  <si>
    <t>Costs - professor, euro</t>
  </si>
  <si>
    <t>Other costs, euro</t>
  </si>
  <si>
    <t>CF</t>
  </si>
  <si>
    <t>DCF</t>
  </si>
  <si>
    <t>NPV</t>
  </si>
  <si>
    <t>IRR</t>
  </si>
  <si>
    <t>DPP</t>
  </si>
  <si>
    <t>Fraction</t>
  </si>
  <si>
    <t>Industry seminars</t>
  </si>
  <si>
    <t>Seminar cost, euro/day</t>
  </si>
  <si>
    <t>Duration of the seminar, days</t>
  </si>
  <si>
    <t>New orders per year</t>
  </si>
  <si>
    <t>Revenue from new orders</t>
  </si>
  <si>
    <t>CF, euro</t>
  </si>
  <si>
    <t>DCF, euro</t>
  </si>
  <si>
    <t>Assistant time, h</t>
  </si>
  <si>
    <t>Assistant salary, euro/month</t>
  </si>
  <si>
    <t>Costs - assistant, euro</t>
  </si>
  <si>
    <t>Cumulative DCF, euro</t>
  </si>
  <si>
    <t>Cumulative DCF</t>
  </si>
  <si>
    <t>Cash-flow model</t>
  </si>
  <si>
    <t>Saved lecture time,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</si>
</sst>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0" tint="-0.249977111117893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8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9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2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" fontId="0" fillId="0" borderId="0" xfId="0" applyNumberFormat="1" applyBorder="1"/>
    <xf numFmtId="1" fontId="0" fillId="0" borderId="7" xfId="0" applyNumberFormat="1" applyBorder="1"/>
    <xf numFmtId="0" fontId="1" fillId="0" borderId="0" xfId="0" applyFont="1"/>
    <xf numFmtId="0" fontId="0" fillId="0" borderId="0" xfId="0" applyFill="1" applyBorder="1"/>
    <xf numFmtId="0" fontId="0" fillId="0" borderId="1" xfId="0" applyBorder="1"/>
    <xf numFmtId="0" fontId="0" fillId="0" borderId="8" xfId="0" applyBorder="1"/>
    <xf numFmtId="0" fontId="3" fillId="0" borderId="0" xfId="0" applyFont="1" applyFill="1" applyBorder="1" applyAlignment="1">
      <alignment horizontal="right"/>
    </xf>
    <xf numFmtId="1" fontId="1" fillId="0" borderId="0" xfId="0" applyNumberFormat="1" applyFont="1"/>
    <xf numFmtId="0" fontId="3" fillId="0" borderId="0" xfId="0" applyFont="1"/>
    <xf numFmtId="9" fontId="3" fillId="0" borderId="0" xfId="0" applyNumberFormat="1" applyFont="1" applyAlignment="1">
      <alignment horizontal="right"/>
    </xf>
    <xf numFmtId="2" fontId="3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/>
    <xf numFmtId="0" fontId="1" fillId="3" borderId="1" xfId="0" applyFont="1" applyFill="1" applyBorder="1"/>
    <xf numFmtId="1" fontId="1" fillId="3" borderId="3" xfId="0" applyNumberFormat="1" applyFont="1" applyFill="1" applyBorder="1"/>
    <xf numFmtId="0" fontId="1" fillId="3" borderId="4" xfId="0" applyFont="1" applyFill="1" applyBorder="1"/>
    <xf numFmtId="9" fontId="1" fillId="3" borderId="5" xfId="0" applyNumberFormat="1" applyFont="1" applyFill="1" applyBorder="1"/>
    <xf numFmtId="0" fontId="1" fillId="3" borderId="6" xfId="0" applyFont="1" applyFill="1" applyBorder="1"/>
    <xf numFmtId="1" fontId="0" fillId="0" borderId="0" xfId="0" applyNumberFormat="1" applyFill="1" applyBorder="1"/>
    <xf numFmtId="0" fontId="0" fillId="0" borderId="0" xfId="0" applyFont="1"/>
    <xf numFmtId="0" fontId="4" fillId="0" borderId="0" xfId="0" applyFont="1" applyFill="1" applyBorder="1"/>
    <xf numFmtId="0" fontId="4" fillId="0" borderId="0" xfId="0" applyFont="1"/>
    <xf numFmtId="164" fontId="4" fillId="0" borderId="0" xfId="0" applyNumberFormat="1" applyFont="1"/>
    <xf numFmtId="164" fontId="1" fillId="3" borderId="8" xfId="0" applyNumberFormat="1" applyFont="1" applyFill="1" applyBorder="1"/>
    <xf numFmtId="0" fontId="0" fillId="0" borderId="0" xfId="0" applyFont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9" fillId="0" borderId="0" xfId="0" applyNumberFormat="1" applyFont="1"/>
    <xf numFmtId="0" fontId="5" fillId="4" borderId="0" xfId="0" applyFont="1" applyFill="1" applyBorder="1" applyAlignment="1">
      <alignment horizontal="center"/>
    </xf>
    <xf numFmtId="2" fontId="0" fillId="5" borderId="0" xfId="0" applyNumberFormat="1" applyFill="1" applyBorder="1"/>
    <xf numFmtId="0" fontId="0" fillId="5" borderId="0" xfId="0" applyFill="1" applyBorder="1"/>
    <xf numFmtId="0" fontId="0" fillId="5" borderId="7" xfId="0" applyFill="1" applyBorder="1"/>
    <xf numFmtId="0" fontId="0" fillId="5" borderId="3" xfId="0" applyFill="1" applyBorder="1"/>
    <xf numFmtId="0" fontId="0" fillId="5" borderId="8" xfId="0" applyFill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59" dropStyle="combo" dx="20" fmlaLink="$H$2" fmlaRange="$K$2:$K$5" noThreeD="1" val="0"/>
</file>

<file path=xl/ctrlProps/ctrlProp2.xml><?xml version="1.0" encoding="utf-8"?>
<formControlPr xmlns="http://schemas.microsoft.com/office/spreadsheetml/2009/9/main" objectType="Drop" dropLines="59" dropStyle="combo" dx="20" fmlaLink="$H$2" fmlaRange="$K$2:$K$5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12700</xdr:rowOff>
        </xdr:from>
        <xdr:to>
          <xdr:col>6</xdr:col>
          <xdr:colOff>596900</xdr:colOff>
          <xdr:row>2</xdr:row>
          <xdr:rowOff>12700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12700</xdr:rowOff>
        </xdr:from>
        <xdr:to>
          <xdr:col>6</xdr:col>
          <xdr:colOff>596900</xdr:colOff>
          <xdr:row>2</xdr:row>
          <xdr:rowOff>12700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zoomScale="120" zoomScaleNormal="120" zoomScalePageLayoutView="120" workbookViewId="0">
      <selection activeCell="B11" sqref="B11:B12"/>
    </sheetView>
  </sheetViews>
  <sheetFormatPr baseColWidth="10" defaultColWidth="8.83203125" defaultRowHeight="14" x14ac:dyDescent="0"/>
  <cols>
    <col min="1" max="1" width="27.6640625" customWidth="1"/>
    <col min="6" max="6" width="10.6640625" customWidth="1"/>
    <col min="11" max="11" width="8.83203125" style="1"/>
  </cols>
  <sheetData>
    <row r="1" spans="1:12" ht="15" thickBot="1">
      <c r="A1" s="2"/>
    </row>
    <row r="2" spans="1:12">
      <c r="A2" s="3" t="s">
        <v>5</v>
      </c>
      <c r="B2" s="4">
        <v>1</v>
      </c>
      <c r="C2" s="4">
        <v>2</v>
      </c>
      <c r="D2" s="4">
        <v>3</v>
      </c>
      <c r="E2" s="4">
        <v>4</v>
      </c>
      <c r="F2" s="25" t="s">
        <v>2</v>
      </c>
      <c r="G2" s="5"/>
      <c r="H2" s="43">
        <v>1</v>
      </c>
      <c r="I2" s="44"/>
      <c r="J2" s="44"/>
      <c r="K2" s="43" t="s">
        <v>0</v>
      </c>
    </row>
    <row r="3" spans="1:12">
      <c r="A3" s="6" t="s">
        <v>7</v>
      </c>
      <c r="B3" s="49"/>
      <c r="C3" s="7"/>
      <c r="D3" s="7"/>
      <c r="E3" s="8"/>
      <c r="F3" s="7">
        <f>HLOOKUP($H$2,$B$2:E3,G3,FALSE)</f>
        <v>0</v>
      </c>
      <c r="G3" s="41">
        <v>2</v>
      </c>
      <c r="H3" s="44"/>
      <c r="I3" s="44"/>
      <c r="J3" s="44"/>
      <c r="K3" s="43" t="s">
        <v>1</v>
      </c>
    </row>
    <row r="4" spans="1:12">
      <c r="A4" s="6" t="s">
        <v>6</v>
      </c>
      <c r="B4" s="50"/>
      <c r="C4" s="8"/>
      <c r="D4" s="8"/>
      <c r="E4" s="8"/>
      <c r="F4" s="11">
        <f>HLOOKUP($H$2,$B$2:E4,G4,FALSE)</f>
        <v>0</v>
      </c>
      <c r="G4" s="41">
        <v>3</v>
      </c>
      <c r="H4" s="44"/>
      <c r="I4" s="44"/>
      <c r="J4" s="44"/>
      <c r="K4" s="43" t="s">
        <v>3</v>
      </c>
    </row>
    <row r="5" spans="1:12">
      <c r="A5" s="6" t="s">
        <v>32</v>
      </c>
      <c r="B5" s="50"/>
      <c r="C5" s="8"/>
      <c r="D5" s="8"/>
      <c r="E5" s="8"/>
      <c r="F5" s="11">
        <f>HLOOKUP($H$2,$B$2:E5,G5,FALSE)</f>
        <v>0</v>
      </c>
      <c r="G5" s="41">
        <v>4</v>
      </c>
      <c r="H5" s="44"/>
      <c r="I5" s="44"/>
      <c r="J5" s="44"/>
      <c r="K5" s="43" t="s">
        <v>4</v>
      </c>
    </row>
    <row r="6" spans="1:12">
      <c r="A6" s="6" t="s">
        <v>12</v>
      </c>
      <c r="B6" s="50"/>
      <c r="C6" s="14"/>
      <c r="D6" s="14"/>
      <c r="E6" s="8"/>
      <c r="F6" s="11">
        <f>HLOOKUP($H$2,$B$2:E6,G6,FALSE)</f>
        <v>0</v>
      </c>
      <c r="G6" s="41">
        <v>5</v>
      </c>
      <c r="H6" s="44"/>
      <c r="I6" s="44"/>
      <c r="J6" s="44"/>
      <c r="K6" s="43"/>
    </row>
    <row r="7" spans="1:12">
      <c r="A7" s="38" t="s">
        <v>8</v>
      </c>
      <c r="B7" s="39" t="e">
        <f>(B4+B5)/B3</f>
        <v>#DIV/0!</v>
      </c>
      <c r="C7" s="40"/>
      <c r="D7" s="40"/>
      <c r="E7" s="8"/>
      <c r="F7" s="11"/>
      <c r="G7" s="41">
        <v>6</v>
      </c>
    </row>
    <row r="8" spans="1:12">
      <c r="A8" s="6" t="s">
        <v>11</v>
      </c>
      <c r="B8" s="50"/>
      <c r="C8" s="8"/>
      <c r="D8" s="14"/>
      <c r="E8" s="8"/>
      <c r="F8" s="11">
        <f>HLOOKUP($H$2,$B$2:E8,G8,FALSE)</f>
        <v>0</v>
      </c>
      <c r="G8" s="41">
        <v>7</v>
      </c>
    </row>
    <row r="9" spans="1:12" ht="15" thickBot="1">
      <c r="A9" s="9" t="s">
        <v>9</v>
      </c>
      <c r="B9" s="51"/>
      <c r="C9" s="10"/>
      <c r="D9" s="10"/>
      <c r="E9" s="10"/>
      <c r="F9" s="12">
        <f>HLOOKUP($H$2,$B$2:E9,G9,FALSE)</f>
        <v>0</v>
      </c>
      <c r="G9" s="42">
        <v>8</v>
      </c>
    </row>
    <row r="10" spans="1:12" ht="15" thickBot="1">
      <c r="B10" s="14">
        <v>2</v>
      </c>
    </row>
    <row r="11" spans="1:12">
      <c r="A11" s="15" t="s">
        <v>33</v>
      </c>
      <c r="B11" s="52"/>
    </row>
    <row r="12" spans="1:12" ht="15" thickBot="1">
      <c r="A12" s="9" t="s">
        <v>10</v>
      </c>
      <c r="B12" s="53"/>
      <c r="C12" s="14"/>
    </row>
    <row r="13" spans="1:12">
      <c r="A13" s="17" t="s">
        <v>13</v>
      </c>
      <c r="B13" s="17">
        <v>175</v>
      </c>
      <c r="C13" s="31"/>
    </row>
    <row r="14" spans="1:12">
      <c r="A14" s="17" t="s">
        <v>16</v>
      </c>
      <c r="B14" s="20">
        <v>0.01</v>
      </c>
    </row>
    <row r="15" spans="1:12">
      <c r="A15" s="48" t="s">
        <v>37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>
      <c r="B16">
        <v>0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</row>
    <row r="17" spans="1:12">
      <c r="A17" s="23" t="s">
        <v>34</v>
      </c>
      <c r="B17" s="22">
        <f>F5*B11/B13</f>
        <v>0</v>
      </c>
      <c r="K17"/>
    </row>
    <row r="18" spans="1:12">
      <c r="A18" s="23" t="s">
        <v>17</v>
      </c>
      <c r="B18" s="22">
        <f>F4*B12/B13</f>
        <v>0</v>
      </c>
      <c r="K18"/>
    </row>
    <row r="19" spans="1:12">
      <c r="A19" s="23" t="s">
        <v>18</v>
      </c>
      <c r="B19" s="22">
        <f>F6</f>
        <v>0</v>
      </c>
      <c r="K19"/>
    </row>
    <row r="20" spans="1:12">
      <c r="A20" s="24" t="s">
        <v>14</v>
      </c>
      <c r="B20" s="18">
        <f>SUM(B17:B19)</f>
        <v>0</v>
      </c>
      <c r="C20" s="13"/>
      <c r="D20" s="13"/>
      <c r="E20" s="13"/>
      <c r="F20" s="13"/>
      <c r="G20" s="13"/>
      <c r="H20" s="13"/>
      <c r="I20" s="13"/>
      <c r="J20" s="13"/>
    </row>
    <row r="21" spans="1:12" s="19" customFormat="1">
      <c r="A21" s="23" t="s">
        <v>38</v>
      </c>
      <c r="B21" s="21">
        <f>$F$3*$F$9*$F$8</f>
        <v>0</v>
      </c>
      <c r="C21" s="21">
        <f t="shared" ref="C21:L21" si="0">$F$3*$F$9*$F$8</f>
        <v>0</v>
      </c>
      <c r="D21" s="21">
        <f t="shared" si="0"/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  <c r="H21" s="21">
        <f t="shared" si="0"/>
        <v>0</v>
      </c>
      <c r="I21" s="21">
        <f t="shared" si="0"/>
        <v>0</v>
      </c>
      <c r="J21" s="21">
        <f t="shared" si="0"/>
        <v>0</v>
      </c>
      <c r="K21" s="21">
        <f t="shared" si="0"/>
        <v>0</v>
      </c>
      <c r="L21" s="21">
        <f t="shared" si="0"/>
        <v>0</v>
      </c>
    </row>
    <row r="22" spans="1:12" s="13" customFormat="1">
      <c r="A22" s="24" t="s">
        <v>15</v>
      </c>
      <c r="B22" s="18">
        <f t="shared" ref="B22:L22" si="1">B21*$B$12/$B$13</f>
        <v>0</v>
      </c>
      <c r="C22" s="18">
        <f t="shared" si="1"/>
        <v>0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18">
        <f t="shared" si="1"/>
        <v>0</v>
      </c>
      <c r="I22" s="18">
        <f t="shared" si="1"/>
        <v>0</v>
      </c>
      <c r="J22" s="18">
        <f t="shared" si="1"/>
        <v>0</v>
      </c>
      <c r="K22" s="18">
        <f t="shared" si="1"/>
        <v>0</v>
      </c>
      <c r="L22" s="18">
        <f t="shared" si="1"/>
        <v>0</v>
      </c>
    </row>
    <row r="24" spans="1:12">
      <c r="A24" t="s">
        <v>30</v>
      </c>
      <c r="B24" s="22">
        <f>-B20+B22</f>
        <v>0</v>
      </c>
      <c r="C24" s="22">
        <f t="shared" ref="C24:L24" si="2">-C20+C22</f>
        <v>0</v>
      </c>
      <c r="D24" s="22">
        <f t="shared" si="2"/>
        <v>0</v>
      </c>
      <c r="E24" s="22">
        <f t="shared" si="2"/>
        <v>0</v>
      </c>
      <c r="F24" s="22">
        <f t="shared" si="2"/>
        <v>0</v>
      </c>
      <c r="G24" s="22">
        <f t="shared" si="2"/>
        <v>0</v>
      </c>
      <c r="H24" s="22">
        <f t="shared" si="2"/>
        <v>0</v>
      </c>
      <c r="I24" s="22">
        <f t="shared" si="2"/>
        <v>0</v>
      </c>
      <c r="J24" s="22">
        <f t="shared" si="2"/>
        <v>0</v>
      </c>
      <c r="K24" s="22">
        <f t="shared" si="2"/>
        <v>0</v>
      </c>
      <c r="L24" s="22">
        <f t="shared" si="2"/>
        <v>0</v>
      </c>
    </row>
    <row r="25" spans="1:12">
      <c r="A25" t="s">
        <v>31</v>
      </c>
      <c r="B25" s="22">
        <f>B24/(1+$B$14)^B16</f>
        <v>0</v>
      </c>
      <c r="C25" s="22">
        <f t="shared" ref="C25:L25" si="3">C24/(1+$B$14)^C16</f>
        <v>0</v>
      </c>
      <c r="D25" s="22">
        <f t="shared" si="3"/>
        <v>0</v>
      </c>
      <c r="E25" s="22">
        <f t="shared" si="3"/>
        <v>0</v>
      </c>
      <c r="F25" s="22">
        <f t="shared" si="3"/>
        <v>0</v>
      </c>
      <c r="G25" s="22">
        <f t="shared" si="3"/>
        <v>0</v>
      </c>
      <c r="H25" s="22">
        <f t="shared" si="3"/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</row>
    <row r="26" spans="1:12">
      <c r="A26" t="s">
        <v>35</v>
      </c>
      <c r="B26" s="22">
        <f>SUM($B$25:B25)</f>
        <v>0</v>
      </c>
      <c r="C26" s="22">
        <f>SUM($B$25:C25)</f>
        <v>0</v>
      </c>
      <c r="D26" s="22">
        <f>SUM($B$25:D25)</f>
        <v>0</v>
      </c>
      <c r="E26" s="22">
        <f>SUM($B$25:E25)</f>
        <v>0</v>
      </c>
      <c r="F26" s="22">
        <f>SUM($B$25:F25)</f>
        <v>0</v>
      </c>
      <c r="G26" s="22">
        <f>SUM($B$25:G25)</f>
        <v>0</v>
      </c>
      <c r="H26" s="22">
        <f>SUM($B$25:H25)</f>
        <v>0</v>
      </c>
      <c r="I26" s="22">
        <f>SUM($B$25:I25)</f>
        <v>0</v>
      </c>
      <c r="J26" s="22">
        <f>SUM($B$25:J25)</f>
        <v>0</v>
      </c>
      <c r="K26" s="22">
        <f>SUM($B$25:K25)</f>
        <v>0</v>
      </c>
      <c r="L26" s="22">
        <f>SUM($B$25:L25)</f>
        <v>0</v>
      </c>
    </row>
    <row r="27" spans="1:12" ht="15" thickBot="1"/>
    <row r="28" spans="1:12">
      <c r="A28" s="26" t="s">
        <v>21</v>
      </c>
      <c r="B28" s="27">
        <f>L26</f>
        <v>0</v>
      </c>
    </row>
    <row r="29" spans="1:12">
      <c r="A29" s="28" t="s">
        <v>22</v>
      </c>
      <c r="B29" s="29" t="e">
        <f>IRR(B24:L24)</f>
        <v>#NUM!</v>
      </c>
    </row>
    <row r="30" spans="1:12" ht="15" thickBot="1">
      <c r="A30" s="30" t="s">
        <v>23</v>
      </c>
      <c r="B30" s="36">
        <f>COUNTIF(B26:L26,"&lt;0")+INDEX(B31:L31,,COUNTIF(B26:L26,"&lt;0")+1)</f>
        <v>0</v>
      </c>
    </row>
    <row r="31" spans="1:12" s="46" customFormat="1" ht="12">
      <c r="A31" s="45" t="s">
        <v>24</v>
      </c>
      <c r="C31" s="46" t="e">
        <f>IF(C26&lt;0,"",ABS(B26)/C25)</f>
        <v>#DIV/0!</v>
      </c>
      <c r="D31" s="47" t="e">
        <f t="shared" ref="D31:L31" si="4">IF(D26&lt;0,"",ABS(C26)/D25)</f>
        <v>#DIV/0!</v>
      </c>
      <c r="E31" s="47" t="e">
        <f t="shared" si="4"/>
        <v>#DIV/0!</v>
      </c>
      <c r="F31" s="47" t="e">
        <f t="shared" si="4"/>
        <v>#DIV/0!</v>
      </c>
      <c r="G31" s="47" t="e">
        <f t="shared" si="4"/>
        <v>#DIV/0!</v>
      </c>
      <c r="H31" s="47" t="e">
        <f t="shared" si="4"/>
        <v>#DIV/0!</v>
      </c>
      <c r="I31" s="47" t="e">
        <f t="shared" si="4"/>
        <v>#DIV/0!</v>
      </c>
      <c r="J31" s="47" t="e">
        <f t="shared" si="4"/>
        <v>#DIV/0!</v>
      </c>
      <c r="K31" s="47" t="e">
        <f t="shared" si="4"/>
        <v>#DIV/0!</v>
      </c>
      <c r="L31" s="47" t="e">
        <f t="shared" si="4"/>
        <v>#DIV/0!</v>
      </c>
    </row>
    <row r="34" spans="1:12" hidden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idden="1">
      <c r="A35" t="s">
        <v>26</v>
      </c>
      <c r="B35">
        <v>1500</v>
      </c>
    </row>
    <row r="36" spans="1:12" hidden="1">
      <c r="A36" t="s">
        <v>27</v>
      </c>
      <c r="B36">
        <v>2</v>
      </c>
    </row>
    <row r="37" spans="1:12" hidden="1">
      <c r="A37" t="s">
        <v>28</v>
      </c>
      <c r="B37">
        <v>1</v>
      </c>
    </row>
    <row r="38" spans="1:12" hidden="1"/>
    <row r="39" spans="1:12" hidden="1"/>
    <row r="40" spans="1:12" hidden="1">
      <c r="B40">
        <v>0</v>
      </c>
      <c r="C40">
        <v>1</v>
      </c>
      <c r="D40">
        <v>2</v>
      </c>
      <c r="E40">
        <v>3</v>
      </c>
      <c r="F40">
        <v>4</v>
      </c>
      <c r="G40">
        <v>5</v>
      </c>
      <c r="K40"/>
    </row>
    <row r="41" spans="1:12" hidden="1">
      <c r="A41" s="23" t="s">
        <v>34</v>
      </c>
      <c r="B41" s="22">
        <f>F5*B11/B13</f>
        <v>0</v>
      </c>
      <c r="K41"/>
    </row>
    <row r="42" spans="1:12" hidden="1">
      <c r="A42" s="23" t="s">
        <v>17</v>
      </c>
      <c r="B42" s="22">
        <f>F4*B12/B13</f>
        <v>0</v>
      </c>
      <c r="K42"/>
    </row>
    <row r="43" spans="1:12" hidden="1">
      <c r="A43" s="23" t="s">
        <v>18</v>
      </c>
      <c r="B43" s="22">
        <f>F6</f>
        <v>0</v>
      </c>
      <c r="K43"/>
    </row>
    <row r="44" spans="1:12" hidden="1">
      <c r="A44" s="24" t="s">
        <v>14</v>
      </c>
      <c r="B44" s="18">
        <f>SUM(B41:B43)</f>
        <v>0</v>
      </c>
      <c r="C44" s="13"/>
      <c r="D44" s="13"/>
      <c r="E44" s="13"/>
      <c r="F44" s="13"/>
      <c r="G44" s="13"/>
      <c r="H44" s="13"/>
      <c r="I44" s="13"/>
      <c r="J44" s="13"/>
    </row>
    <row r="45" spans="1:12" s="32" customFormat="1" hidden="1">
      <c r="A45" s="37" t="s">
        <v>29</v>
      </c>
      <c r="C45" s="32">
        <f t="shared" ref="C45:G45" si="5">$B$35*$B$36*$B$37</f>
        <v>3000</v>
      </c>
      <c r="D45" s="32">
        <f t="shared" si="5"/>
        <v>3000</v>
      </c>
      <c r="E45" s="32">
        <f t="shared" si="5"/>
        <v>3000</v>
      </c>
      <c r="F45" s="32">
        <f t="shared" si="5"/>
        <v>3000</v>
      </c>
      <c r="G45" s="32">
        <f t="shared" si="5"/>
        <v>3000</v>
      </c>
    </row>
    <row r="46" spans="1:12" hidden="1"/>
    <row r="47" spans="1:12" hidden="1">
      <c r="A47" t="s">
        <v>19</v>
      </c>
      <c r="B47" s="22">
        <f>-B44+B45</f>
        <v>0</v>
      </c>
      <c r="C47" s="22">
        <f t="shared" ref="C47:G47" si="6">-C44+C45</f>
        <v>3000</v>
      </c>
      <c r="D47" s="22">
        <f t="shared" si="6"/>
        <v>3000</v>
      </c>
      <c r="E47" s="22">
        <f t="shared" si="6"/>
        <v>3000</v>
      </c>
      <c r="F47" s="22">
        <f t="shared" si="6"/>
        <v>3000</v>
      </c>
      <c r="G47" s="22">
        <f t="shared" si="6"/>
        <v>3000</v>
      </c>
      <c r="H47" s="22"/>
      <c r="I47" s="22"/>
      <c r="J47" s="22"/>
      <c r="K47" s="22"/>
      <c r="L47" s="22"/>
    </row>
    <row r="48" spans="1:12" hidden="1">
      <c r="A48" t="s">
        <v>20</v>
      </c>
      <c r="B48" s="22">
        <f>B47/(1+$B$14)^B40</f>
        <v>0</v>
      </c>
      <c r="C48" s="22">
        <f t="shared" ref="C48:G48" si="7">C47/(1+$B$14)^C40</f>
        <v>2970.2970297029701</v>
      </c>
      <c r="D48" s="22">
        <f t="shared" si="7"/>
        <v>2940.8881482207626</v>
      </c>
      <c r="E48" s="22">
        <f t="shared" si="7"/>
        <v>2911.7704437829334</v>
      </c>
      <c r="F48" s="22">
        <f t="shared" si="7"/>
        <v>2882.9410334484487</v>
      </c>
      <c r="G48" s="22">
        <f t="shared" si="7"/>
        <v>2854.3970628202464</v>
      </c>
      <c r="H48" s="22"/>
      <c r="I48" s="22"/>
      <c r="J48" s="22"/>
      <c r="K48" s="22"/>
      <c r="L48" s="22"/>
    </row>
    <row r="49" spans="1:12" hidden="1">
      <c r="A49" t="s">
        <v>36</v>
      </c>
      <c r="B49" s="22">
        <f>SUM($B$48:B48)</f>
        <v>0</v>
      </c>
      <c r="C49" s="22">
        <f>SUM($B$48:C48)</f>
        <v>2970.2970297029701</v>
      </c>
      <c r="D49" s="22">
        <f>SUM($B$48:D48)</f>
        <v>5911.1851779237331</v>
      </c>
      <c r="E49" s="22">
        <f>SUM($B$48:E48)</f>
        <v>8822.9556217066674</v>
      </c>
      <c r="F49" s="22">
        <f>SUM($B$48:F48)</f>
        <v>11705.896655155117</v>
      </c>
      <c r="G49" s="22">
        <f>SUM($B$48:G48)</f>
        <v>14560.293717975363</v>
      </c>
      <c r="H49" s="22"/>
      <c r="I49" s="22"/>
      <c r="J49" s="22"/>
      <c r="K49" s="22"/>
      <c r="L49" s="22"/>
    </row>
    <row r="50" spans="1:12" hidden="1"/>
    <row r="51" spans="1:12" hidden="1">
      <c r="A51" s="26" t="s">
        <v>21</v>
      </c>
      <c r="B51" s="27">
        <f>G49</f>
        <v>14560.293717975363</v>
      </c>
    </row>
    <row r="52" spans="1:12" hidden="1">
      <c r="A52" s="28" t="s">
        <v>22</v>
      </c>
      <c r="B52" s="29" t="e">
        <f>IRR(B47:G47)</f>
        <v>#NUM!</v>
      </c>
    </row>
    <row r="53" spans="1:12" ht="15" hidden="1" thickBot="1">
      <c r="A53" s="30" t="s">
        <v>23</v>
      </c>
      <c r="B53" s="36">
        <f>COUNTIF(B49:G49,"&lt;0")+INDEX(B54:G54,,COUNTIF(B49:G49,"&lt;0")+1)</f>
        <v>0</v>
      </c>
    </row>
    <row r="54" spans="1:12" hidden="1">
      <c r="A54" s="33" t="s">
        <v>24</v>
      </c>
      <c r="B54" s="34"/>
      <c r="C54" s="35">
        <f>IF(C49&lt;0,"",ABS(B49)/C48)</f>
        <v>0</v>
      </c>
      <c r="D54" s="35">
        <f t="shared" ref="D54:G54" si="8">IF(D49&lt;0,"",ABS(C49)/D48)</f>
        <v>1.01</v>
      </c>
      <c r="E54" s="35">
        <f t="shared" si="8"/>
        <v>2.0301</v>
      </c>
      <c r="F54" s="35">
        <f t="shared" si="8"/>
        <v>3.0604010000000006</v>
      </c>
      <c r="G54" s="35">
        <f t="shared" si="8"/>
        <v>4.1010050100000006</v>
      </c>
      <c r="H54" s="35"/>
      <c r="I54" s="35"/>
      <c r="J54" s="35"/>
      <c r="K54" s="35"/>
      <c r="L54" s="35"/>
    </row>
  </sheetData>
  <mergeCells count="2">
    <mergeCell ref="A15:L15"/>
    <mergeCell ref="A34:L34"/>
  </mergeCells>
  <conditionalFormatting sqref="B24:L26">
    <cfRule type="cellIs" dxfId="1" priority="1" operator="lessThan">
      <formula>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6</xdr:col>
                    <xdr:colOff>0</xdr:colOff>
                    <xdr:row>1</xdr:row>
                    <xdr:rowOff>12700</xdr:rowOff>
                  </from>
                  <to>
                    <xdr:col>6</xdr:col>
                    <xdr:colOff>596900</xdr:colOff>
                    <xdr:row>2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zoomScale="120" zoomScaleNormal="120" zoomScalePageLayoutView="120" workbookViewId="0">
      <selection activeCell="A30" sqref="A30"/>
    </sheetView>
  </sheetViews>
  <sheetFormatPr baseColWidth="10" defaultColWidth="8.83203125" defaultRowHeight="14" x14ac:dyDescent="0"/>
  <cols>
    <col min="1" max="1" width="27.6640625" customWidth="1"/>
    <col min="6" max="6" width="10.6640625" customWidth="1"/>
    <col min="11" max="11" width="8.83203125" style="1"/>
  </cols>
  <sheetData>
    <row r="1" spans="1:12" ht="15" thickBot="1">
      <c r="A1" s="2"/>
    </row>
    <row r="2" spans="1:12">
      <c r="A2" s="3" t="s">
        <v>5</v>
      </c>
      <c r="B2" s="4">
        <v>1</v>
      </c>
      <c r="C2" s="4">
        <v>2</v>
      </c>
      <c r="D2" s="4">
        <v>3</v>
      </c>
      <c r="E2" s="4">
        <v>4</v>
      </c>
      <c r="F2" s="25" t="s">
        <v>2</v>
      </c>
      <c r="G2" s="5"/>
      <c r="H2" s="43">
        <v>1</v>
      </c>
      <c r="I2" s="44"/>
      <c r="J2" s="44"/>
      <c r="K2" s="43" t="s">
        <v>0</v>
      </c>
    </row>
    <row r="3" spans="1:12">
      <c r="A3" s="6" t="s">
        <v>7</v>
      </c>
      <c r="B3" s="7">
        <f>40/60</f>
        <v>0.66666666666666663</v>
      </c>
      <c r="C3" s="7">
        <f>55/60</f>
        <v>0.91666666666666663</v>
      </c>
      <c r="D3" s="8"/>
      <c r="E3" s="8"/>
      <c r="F3" s="7">
        <f>HLOOKUP($H$2,$B$2:E3,G3,FALSE)</f>
        <v>0.66666666666666663</v>
      </c>
      <c r="G3" s="41">
        <v>2</v>
      </c>
      <c r="H3" s="44"/>
      <c r="I3" s="44"/>
      <c r="J3" s="44"/>
      <c r="K3" s="43" t="s">
        <v>1</v>
      </c>
    </row>
    <row r="4" spans="1:12">
      <c r="A4" s="6" t="s">
        <v>6</v>
      </c>
      <c r="B4" s="8">
        <v>2</v>
      </c>
      <c r="C4" s="8">
        <v>10</v>
      </c>
      <c r="D4" s="8"/>
      <c r="E4" s="8"/>
      <c r="F4" s="11">
        <f>HLOOKUP($H$2,$B$2:E4,G4,FALSE)</f>
        <v>2</v>
      </c>
      <c r="G4" s="41">
        <v>3</v>
      </c>
      <c r="H4" s="44"/>
      <c r="I4" s="44"/>
      <c r="J4" s="44"/>
      <c r="K4" s="43" t="s">
        <v>3</v>
      </c>
    </row>
    <row r="5" spans="1:12">
      <c r="A5" s="6" t="s">
        <v>32</v>
      </c>
      <c r="B5" s="8">
        <v>28</v>
      </c>
      <c r="C5" s="8">
        <v>80</v>
      </c>
      <c r="D5" s="8"/>
      <c r="E5" s="8"/>
      <c r="F5" s="11">
        <f>HLOOKUP($H$2,$B$2:E5,G5,FALSE)</f>
        <v>28</v>
      </c>
      <c r="G5" s="41">
        <v>4</v>
      </c>
      <c r="H5" s="44"/>
      <c r="I5" s="44"/>
      <c r="J5" s="44"/>
      <c r="K5" s="43" t="s">
        <v>4</v>
      </c>
    </row>
    <row r="6" spans="1:12">
      <c r="A6" s="6" t="s">
        <v>12</v>
      </c>
      <c r="B6" s="14">
        <v>50</v>
      </c>
      <c r="C6" s="14">
        <v>250</v>
      </c>
      <c r="D6" s="8"/>
      <c r="E6" s="8"/>
      <c r="F6" s="11">
        <f>HLOOKUP($H$2,$B$2:E6,G6,FALSE)</f>
        <v>50</v>
      </c>
      <c r="G6" s="41">
        <v>5</v>
      </c>
      <c r="H6" s="44"/>
      <c r="I6" s="44"/>
      <c r="J6" s="44"/>
      <c r="K6" s="43"/>
    </row>
    <row r="7" spans="1:12">
      <c r="A7" s="38" t="s">
        <v>8</v>
      </c>
      <c r="B7" s="39">
        <f>(B4+B5)/B3</f>
        <v>45</v>
      </c>
      <c r="C7" s="40">
        <f>(C4+C5)/C3</f>
        <v>98.181818181818187</v>
      </c>
      <c r="D7" s="8"/>
      <c r="E7" s="8"/>
      <c r="F7" s="11"/>
      <c r="G7" s="41">
        <v>6</v>
      </c>
    </row>
    <row r="8" spans="1:12">
      <c r="A8" s="6" t="s">
        <v>11</v>
      </c>
      <c r="B8" s="8">
        <v>4</v>
      </c>
      <c r="C8" s="8">
        <f>B8</f>
        <v>4</v>
      </c>
      <c r="D8" s="8"/>
      <c r="E8" s="8"/>
      <c r="F8" s="11">
        <f>HLOOKUP($H$2,$B$2:E8,G8,FALSE)</f>
        <v>4</v>
      </c>
      <c r="G8" s="41">
        <v>7</v>
      </c>
    </row>
    <row r="9" spans="1:12" ht="15" thickBot="1">
      <c r="A9" s="9" t="s">
        <v>9</v>
      </c>
      <c r="B9" s="10">
        <v>2</v>
      </c>
      <c r="C9" s="10">
        <v>2</v>
      </c>
      <c r="D9" s="10"/>
      <c r="E9" s="10"/>
      <c r="F9" s="12">
        <f>HLOOKUP($H$2,$B$2:E9,G9,FALSE)</f>
        <v>2</v>
      </c>
      <c r="G9" s="42">
        <v>8</v>
      </c>
    </row>
    <row r="10" spans="1:12" ht="15" thickBot="1"/>
    <row r="11" spans="1:12">
      <c r="A11" s="15" t="s">
        <v>33</v>
      </c>
      <c r="B11" s="5">
        <v>2400</v>
      </c>
    </row>
    <row r="12" spans="1:12" ht="15" thickBot="1">
      <c r="A12" s="9" t="s">
        <v>10</v>
      </c>
      <c r="B12" s="16">
        <v>6000</v>
      </c>
      <c r="C12" s="14"/>
    </row>
    <row r="13" spans="1:12">
      <c r="A13" s="17" t="s">
        <v>13</v>
      </c>
      <c r="B13" s="17">
        <v>175</v>
      </c>
      <c r="C13" s="31"/>
    </row>
    <row r="14" spans="1:12">
      <c r="A14" s="17" t="s">
        <v>16</v>
      </c>
      <c r="B14" s="20">
        <v>0.01</v>
      </c>
    </row>
    <row r="15" spans="1:12">
      <c r="A15" s="48" t="s">
        <v>37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>
      <c r="B16">
        <v>0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</row>
    <row r="17" spans="1:12">
      <c r="A17" s="23" t="s">
        <v>34</v>
      </c>
      <c r="B17" s="22">
        <f>F5*B11/B13</f>
        <v>384</v>
      </c>
      <c r="K17"/>
    </row>
    <row r="18" spans="1:12">
      <c r="A18" s="23" t="s">
        <v>17</v>
      </c>
      <c r="B18" s="22">
        <f>F4*B12/B13</f>
        <v>68.571428571428569</v>
      </c>
      <c r="K18"/>
    </row>
    <row r="19" spans="1:12">
      <c r="A19" s="23" t="s">
        <v>18</v>
      </c>
      <c r="B19" s="22">
        <f>F6</f>
        <v>50</v>
      </c>
      <c r="K19"/>
    </row>
    <row r="20" spans="1:12">
      <c r="A20" s="24" t="s">
        <v>14</v>
      </c>
      <c r="B20" s="18">
        <f>SUM(B17:B19)</f>
        <v>502.57142857142856</v>
      </c>
      <c r="C20" s="13"/>
      <c r="D20" s="13"/>
      <c r="E20" s="13"/>
      <c r="F20" s="13"/>
      <c r="G20" s="13"/>
      <c r="H20" s="13"/>
      <c r="I20" s="13"/>
      <c r="J20" s="13"/>
    </row>
    <row r="21" spans="1:12" s="19" customFormat="1">
      <c r="A21" s="23" t="s">
        <v>38</v>
      </c>
      <c r="B21" s="21">
        <f>$F$3*$F$9*$F$8</f>
        <v>5.333333333333333</v>
      </c>
      <c r="C21" s="21">
        <f t="shared" ref="C21:L21" si="0">$F$3*$F$9*$F$8</f>
        <v>5.333333333333333</v>
      </c>
      <c r="D21" s="21">
        <f t="shared" si="0"/>
        <v>5.333333333333333</v>
      </c>
      <c r="E21" s="21">
        <f t="shared" si="0"/>
        <v>5.333333333333333</v>
      </c>
      <c r="F21" s="21">
        <f t="shared" si="0"/>
        <v>5.333333333333333</v>
      </c>
      <c r="G21" s="21">
        <f t="shared" si="0"/>
        <v>5.333333333333333</v>
      </c>
      <c r="H21" s="21">
        <f t="shared" si="0"/>
        <v>5.333333333333333</v>
      </c>
      <c r="I21" s="21">
        <f t="shared" si="0"/>
        <v>5.333333333333333</v>
      </c>
      <c r="J21" s="21">
        <f t="shared" si="0"/>
        <v>5.333333333333333</v>
      </c>
      <c r="K21" s="21">
        <f t="shared" si="0"/>
        <v>5.333333333333333</v>
      </c>
      <c r="L21" s="21">
        <f t="shared" si="0"/>
        <v>5.333333333333333</v>
      </c>
    </row>
    <row r="22" spans="1:12" s="13" customFormat="1">
      <c r="A22" s="24" t="s">
        <v>15</v>
      </c>
      <c r="B22" s="18">
        <f t="shared" ref="B22:L22" si="1">B21*$B$12/$B$13</f>
        <v>182.85714285714286</v>
      </c>
      <c r="C22" s="18">
        <f t="shared" si="1"/>
        <v>182.85714285714286</v>
      </c>
      <c r="D22" s="18">
        <f t="shared" si="1"/>
        <v>182.85714285714286</v>
      </c>
      <c r="E22" s="18">
        <f t="shared" si="1"/>
        <v>182.85714285714286</v>
      </c>
      <c r="F22" s="18">
        <f t="shared" si="1"/>
        <v>182.85714285714286</v>
      </c>
      <c r="G22" s="18">
        <f t="shared" si="1"/>
        <v>182.85714285714286</v>
      </c>
      <c r="H22" s="18">
        <f t="shared" si="1"/>
        <v>182.85714285714286</v>
      </c>
      <c r="I22" s="18">
        <f t="shared" si="1"/>
        <v>182.85714285714286</v>
      </c>
      <c r="J22" s="18">
        <f t="shared" si="1"/>
        <v>182.85714285714286</v>
      </c>
      <c r="K22" s="18">
        <f t="shared" si="1"/>
        <v>182.85714285714286</v>
      </c>
      <c r="L22" s="18">
        <f t="shared" si="1"/>
        <v>182.85714285714286</v>
      </c>
    </row>
    <row r="24" spans="1:12">
      <c r="A24" t="s">
        <v>30</v>
      </c>
      <c r="B24" s="22">
        <f>-B20+B22</f>
        <v>-319.71428571428567</v>
      </c>
      <c r="C24" s="22">
        <f t="shared" ref="C24:L24" si="2">-C20+C22</f>
        <v>182.85714285714286</v>
      </c>
      <c r="D24" s="22">
        <f t="shared" si="2"/>
        <v>182.85714285714286</v>
      </c>
      <c r="E24" s="22">
        <f t="shared" si="2"/>
        <v>182.85714285714286</v>
      </c>
      <c r="F24" s="22">
        <f t="shared" si="2"/>
        <v>182.85714285714286</v>
      </c>
      <c r="G24" s="22">
        <f t="shared" si="2"/>
        <v>182.85714285714286</v>
      </c>
      <c r="H24" s="22">
        <f t="shared" si="2"/>
        <v>182.85714285714286</v>
      </c>
      <c r="I24" s="22">
        <f t="shared" si="2"/>
        <v>182.85714285714286</v>
      </c>
      <c r="J24" s="22">
        <f t="shared" si="2"/>
        <v>182.85714285714286</v>
      </c>
      <c r="K24" s="22">
        <f t="shared" si="2"/>
        <v>182.85714285714286</v>
      </c>
      <c r="L24" s="22">
        <f t="shared" si="2"/>
        <v>182.85714285714286</v>
      </c>
    </row>
    <row r="25" spans="1:12">
      <c r="A25" t="s">
        <v>31</v>
      </c>
      <c r="B25" s="22">
        <f>B24/(1+$B$14)^B16</f>
        <v>-319.71428571428567</v>
      </c>
      <c r="C25" s="22">
        <f t="shared" ref="C25:L25" si="3">C24/(1+$B$14)^C16</f>
        <v>181.04667609618105</v>
      </c>
      <c r="D25" s="22">
        <f t="shared" si="3"/>
        <v>179.2541347486941</v>
      </c>
      <c r="E25" s="22">
        <f t="shared" si="3"/>
        <v>177.47934133534071</v>
      </c>
      <c r="F25" s="22">
        <f t="shared" si="3"/>
        <v>175.7221201340007</v>
      </c>
      <c r="G25" s="22">
        <f t="shared" si="3"/>
        <v>173.98229716237694</v>
      </c>
      <c r="H25" s="22">
        <f t="shared" si="3"/>
        <v>172.2597001607692</v>
      </c>
      <c r="I25" s="22">
        <f t="shared" si="3"/>
        <v>170.55415857501907</v>
      </c>
      <c r="J25" s="22">
        <f t="shared" si="3"/>
        <v>168.86550353962281</v>
      </c>
      <c r="K25" s="22">
        <f t="shared" si="3"/>
        <v>167.19356786101267</v>
      </c>
      <c r="L25" s="22">
        <f t="shared" si="3"/>
        <v>165.53818600100263</v>
      </c>
    </row>
    <row r="26" spans="1:12">
      <c r="A26" t="s">
        <v>35</v>
      </c>
      <c r="B26" s="22">
        <f>SUM($B$25:B25)</f>
        <v>-319.71428571428567</v>
      </c>
      <c r="C26" s="22">
        <f>SUM($B$25:C25)</f>
        <v>-138.66760961810462</v>
      </c>
      <c r="D26" s="22">
        <f>SUM($B$25:D25)</f>
        <v>40.586525130589479</v>
      </c>
      <c r="E26" s="22">
        <f>SUM($B$25:E25)</f>
        <v>218.06586646593018</v>
      </c>
      <c r="F26" s="22">
        <f>SUM($B$25:F25)</f>
        <v>393.78798659993089</v>
      </c>
      <c r="G26" s="22">
        <f>SUM($B$25:G25)</f>
        <v>567.77028376230783</v>
      </c>
      <c r="H26" s="22">
        <f>SUM($B$25:H25)</f>
        <v>740.029983923077</v>
      </c>
      <c r="I26" s="22">
        <f>SUM($B$25:I25)</f>
        <v>910.58414249809607</v>
      </c>
      <c r="J26" s="22">
        <f>SUM($B$25:J25)</f>
        <v>1079.4496460377188</v>
      </c>
      <c r="K26" s="22">
        <f>SUM($B$25:K25)</f>
        <v>1246.6432138987316</v>
      </c>
      <c r="L26" s="22">
        <f>SUM($B$25:L25)</f>
        <v>1412.1813998997343</v>
      </c>
    </row>
    <row r="27" spans="1:12" ht="15" thickBot="1"/>
    <row r="28" spans="1:12">
      <c r="A28" s="26" t="s">
        <v>21</v>
      </c>
      <c r="B28" s="27">
        <f>L26</f>
        <v>1412.1813998997343</v>
      </c>
    </row>
    <row r="29" spans="1:12">
      <c r="A29" s="28" t="s">
        <v>22</v>
      </c>
      <c r="B29" s="29">
        <f>IRR(B24:L24)</f>
        <v>0.56546922765081398</v>
      </c>
    </row>
    <row r="30" spans="1:12" ht="15" thickBot="1">
      <c r="A30" s="30" t="s">
        <v>23</v>
      </c>
      <c r="B30" s="36">
        <f>COUNTIF(B26:L26,"&lt;0")+INDEX(B31:L31,,COUNTIF(B26:L26,"&lt;0")+1)</f>
        <v>2.7735810937499998</v>
      </c>
    </row>
    <row r="31" spans="1:12" s="46" customFormat="1" ht="12">
      <c r="A31" s="45" t="s">
        <v>24</v>
      </c>
      <c r="C31" s="46" t="str">
        <f>IF(C26&lt;0,"",ABS(B26)/C25)</f>
        <v/>
      </c>
      <c r="D31" s="47">
        <f t="shared" ref="D31:L31" si="4">IF(D26&lt;0,"",ABS(C26)/D25)</f>
        <v>0.77358109374999973</v>
      </c>
      <c r="E31" s="47">
        <f t="shared" si="4"/>
        <v>0.22868309531250022</v>
      </c>
      <c r="F31" s="47">
        <f t="shared" si="4"/>
        <v>1.2409699262656251</v>
      </c>
      <c r="G31" s="47">
        <f t="shared" si="4"/>
        <v>2.2633796255282812</v>
      </c>
      <c r="H31" s="47">
        <f t="shared" si="4"/>
        <v>3.2960134217835653</v>
      </c>
      <c r="I31" s="47">
        <f t="shared" si="4"/>
        <v>4.3389735560013989</v>
      </c>
      <c r="J31" s="47">
        <f t="shared" si="4"/>
        <v>5.3923632915614137</v>
      </c>
      <c r="K31" s="47">
        <f t="shared" si="4"/>
        <v>6.4562869244770287</v>
      </c>
      <c r="L31" s="47">
        <f t="shared" si="4"/>
        <v>7.5308497937218002</v>
      </c>
    </row>
    <row r="34" spans="1:12" hidden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idden="1">
      <c r="A35" t="s">
        <v>26</v>
      </c>
      <c r="B35">
        <v>1500</v>
      </c>
    </row>
    <row r="36" spans="1:12" hidden="1">
      <c r="A36" t="s">
        <v>27</v>
      </c>
      <c r="B36">
        <v>2</v>
      </c>
    </row>
    <row r="37" spans="1:12" hidden="1">
      <c r="A37" t="s">
        <v>28</v>
      </c>
      <c r="B37">
        <v>1</v>
      </c>
    </row>
    <row r="38" spans="1:12" hidden="1"/>
    <row r="39" spans="1:12" hidden="1"/>
    <row r="40" spans="1:12" hidden="1">
      <c r="B40">
        <v>0</v>
      </c>
      <c r="C40">
        <v>1</v>
      </c>
      <c r="D40">
        <v>2</v>
      </c>
      <c r="E40">
        <v>3</v>
      </c>
      <c r="F40">
        <v>4</v>
      </c>
      <c r="G40">
        <v>5</v>
      </c>
      <c r="K40"/>
    </row>
    <row r="41" spans="1:12" hidden="1">
      <c r="A41" s="23" t="s">
        <v>34</v>
      </c>
      <c r="B41" s="22">
        <f>F5*B11/B13</f>
        <v>384</v>
      </c>
      <c r="K41"/>
    </row>
    <row r="42" spans="1:12" hidden="1">
      <c r="A42" s="23" t="s">
        <v>17</v>
      </c>
      <c r="B42" s="22">
        <f>F4*B12/B13</f>
        <v>68.571428571428569</v>
      </c>
      <c r="K42"/>
    </row>
    <row r="43" spans="1:12" hidden="1">
      <c r="A43" s="23" t="s">
        <v>18</v>
      </c>
      <c r="B43" s="22">
        <f>F6</f>
        <v>50</v>
      </c>
      <c r="K43"/>
    </row>
    <row r="44" spans="1:12" hidden="1">
      <c r="A44" s="24" t="s">
        <v>14</v>
      </c>
      <c r="B44" s="18">
        <f>SUM(B41:B43)</f>
        <v>502.57142857142856</v>
      </c>
      <c r="C44" s="13"/>
      <c r="D44" s="13"/>
      <c r="E44" s="13"/>
      <c r="F44" s="13"/>
      <c r="G44" s="13"/>
      <c r="H44" s="13"/>
      <c r="I44" s="13"/>
      <c r="J44" s="13"/>
    </row>
    <row r="45" spans="1:12" s="32" customFormat="1" hidden="1">
      <c r="A45" s="37" t="s">
        <v>29</v>
      </c>
      <c r="C45" s="32">
        <f t="shared" ref="C45:G45" si="5">$B$35*$B$36*$B$37</f>
        <v>3000</v>
      </c>
      <c r="D45" s="32">
        <f t="shared" si="5"/>
        <v>3000</v>
      </c>
      <c r="E45" s="32">
        <f t="shared" si="5"/>
        <v>3000</v>
      </c>
      <c r="F45" s="32">
        <f t="shared" si="5"/>
        <v>3000</v>
      </c>
      <c r="G45" s="32">
        <f t="shared" si="5"/>
        <v>3000</v>
      </c>
    </row>
    <row r="46" spans="1:12" hidden="1"/>
    <row r="47" spans="1:12" hidden="1">
      <c r="A47" t="s">
        <v>19</v>
      </c>
      <c r="B47" s="22">
        <f>-B44+B45</f>
        <v>-502.57142857142856</v>
      </c>
      <c r="C47" s="22">
        <f t="shared" ref="C47:G47" si="6">-C44+C45</f>
        <v>3000</v>
      </c>
      <c r="D47" s="22">
        <f t="shared" si="6"/>
        <v>3000</v>
      </c>
      <c r="E47" s="22">
        <f t="shared" si="6"/>
        <v>3000</v>
      </c>
      <c r="F47" s="22">
        <f t="shared" si="6"/>
        <v>3000</v>
      </c>
      <c r="G47" s="22">
        <f t="shared" si="6"/>
        <v>3000</v>
      </c>
      <c r="H47" s="22"/>
      <c r="I47" s="22"/>
      <c r="J47" s="22"/>
      <c r="K47" s="22"/>
      <c r="L47" s="22"/>
    </row>
    <row r="48" spans="1:12" hidden="1">
      <c r="A48" t="s">
        <v>20</v>
      </c>
      <c r="B48" s="22">
        <f>B47/(1+$B$14)^B40</f>
        <v>-502.57142857142856</v>
      </c>
      <c r="C48" s="22">
        <f t="shared" ref="C48:G48" si="7">C47/(1+$B$14)^C40</f>
        <v>2970.2970297029701</v>
      </c>
      <c r="D48" s="22">
        <f t="shared" si="7"/>
        <v>2940.8881482207626</v>
      </c>
      <c r="E48" s="22">
        <f t="shared" si="7"/>
        <v>2911.7704437829334</v>
      </c>
      <c r="F48" s="22">
        <f t="shared" si="7"/>
        <v>2882.9410334484487</v>
      </c>
      <c r="G48" s="22">
        <f t="shared" si="7"/>
        <v>2854.3970628202464</v>
      </c>
      <c r="H48" s="22"/>
      <c r="I48" s="22"/>
      <c r="J48" s="22"/>
      <c r="K48" s="22"/>
      <c r="L48" s="22"/>
    </row>
    <row r="49" spans="1:12" hidden="1">
      <c r="A49" t="s">
        <v>36</v>
      </c>
      <c r="B49" s="22">
        <f>SUM($B$48:B48)</f>
        <v>-502.57142857142856</v>
      </c>
      <c r="C49" s="22">
        <f>SUM($B$48:C48)</f>
        <v>2467.7256011315417</v>
      </c>
      <c r="D49" s="22">
        <f>SUM($B$48:D48)</f>
        <v>5408.6137493523038</v>
      </c>
      <c r="E49" s="22">
        <f>SUM($B$48:E48)</f>
        <v>8320.3841931352363</v>
      </c>
      <c r="F49" s="22">
        <f>SUM($B$48:F48)</f>
        <v>11203.325226583685</v>
      </c>
      <c r="G49" s="22">
        <f>SUM($B$48:G48)</f>
        <v>14057.722289403931</v>
      </c>
      <c r="H49" s="22"/>
      <c r="I49" s="22"/>
      <c r="J49" s="22"/>
      <c r="K49" s="22"/>
      <c r="L49" s="22"/>
    </row>
    <row r="50" spans="1:12" ht="15" hidden="1" thickBot="1"/>
    <row r="51" spans="1:12" hidden="1">
      <c r="A51" s="26" t="s">
        <v>21</v>
      </c>
      <c r="B51" s="27">
        <f>G49</f>
        <v>14057.722289403931</v>
      </c>
    </row>
    <row r="52" spans="1:12" hidden="1">
      <c r="A52" s="28" t="s">
        <v>22</v>
      </c>
      <c r="B52" s="29">
        <f>IRR(B47:G47)</f>
        <v>5.9689375852626627</v>
      </c>
    </row>
    <row r="53" spans="1:12" ht="15" hidden="1" thickBot="1">
      <c r="A53" s="30" t="s">
        <v>23</v>
      </c>
      <c r="B53" s="36">
        <f>COUNTIF(B49:G49,"&lt;0")+INDEX(B54:G54,,COUNTIF(B49:G49,"&lt;0")+1)</f>
        <v>1.1691990476190477</v>
      </c>
    </row>
    <row r="54" spans="1:12" hidden="1">
      <c r="A54" s="33" t="s">
        <v>24</v>
      </c>
      <c r="B54" s="34"/>
      <c r="C54" s="35">
        <f>IF(C49&lt;0,"",ABS(B49)/C48)</f>
        <v>0.16919904761904761</v>
      </c>
      <c r="D54" s="35">
        <f t="shared" ref="D54:G54" si="8">IF(D49&lt;0,"",ABS(C49)/D48)</f>
        <v>0.83910896190476192</v>
      </c>
      <c r="E54" s="35">
        <f t="shared" si="8"/>
        <v>1.8575000515238094</v>
      </c>
      <c r="F54" s="35">
        <f t="shared" si="8"/>
        <v>2.8860750520390472</v>
      </c>
      <c r="G54" s="35">
        <f t="shared" si="8"/>
        <v>3.9249358025594376</v>
      </c>
      <c r="H54" s="35"/>
      <c r="I54" s="35"/>
      <c r="J54" s="35"/>
      <c r="K54" s="35"/>
      <c r="L54" s="35"/>
    </row>
  </sheetData>
  <mergeCells count="2">
    <mergeCell ref="A15:L15"/>
    <mergeCell ref="A34:L34"/>
  </mergeCells>
  <conditionalFormatting sqref="B24:L26">
    <cfRule type="cellIs" dxfId="0" priority="1" operator="lessThan">
      <formula>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defaultSize="0" autoLine="0" autoPict="0">
                <anchor moveWithCells="1">
                  <from>
                    <xdr:col>6</xdr:col>
                    <xdr:colOff>0</xdr:colOff>
                    <xdr:row>1</xdr:row>
                    <xdr:rowOff>12700</xdr:rowOff>
                  </from>
                  <to>
                    <xdr:col>6</xdr:col>
                    <xdr:colOff>596900</xdr:colOff>
                    <xdr:row>2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Video costs</vt:lpstr>
      <vt:lpstr>Example for 2 cases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1644696210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